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patel\Downloads\"/>
    </mc:Choice>
  </mc:AlternateContent>
  <xr:revisionPtr revIDLastSave="0" documentId="8_{B577ED44-FC6D-4BE9-884A-B952715FD91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st Calculator" sheetId="1" r:id="rId1"/>
    <sheet name="Instructions" sheetId="2" r:id="rId2"/>
    <sheet name="Country Details" sheetId="3" r:id="rId3"/>
    <sheet name="Madrid vs Direc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9" i="1" s="1"/>
  <c r="B61" i="1" s="1"/>
  <c r="B51" i="1"/>
  <c r="B49" i="1"/>
  <c r="B48" i="1"/>
  <c r="B47" i="1"/>
  <c r="B55" i="1" s="1"/>
  <c r="B44" i="1"/>
  <c r="F39" i="1"/>
  <c r="F38" i="1"/>
  <c r="F37" i="1"/>
  <c r="F36" i="1"/>
  <c r="F35" i="1"/>
  <c r="F34" i="1"/>
  <c r="F32" i="1"/>
  <c r="F31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50" i="1" l="1"/>
  <c r="B58" i="1"/>
</calcChain>
</file>

<file path=xl/sharedStrings.xml><?xml version="1.0" encoding="utf-8"?>
<sst xmlns="http://schemas.openxmlformats.org/spreadsheetml/2006/main" count="228" uniqueCount="164">
  <si>
    <t>INTERNATIONAL TRADEMARK COST CALCULATOR</t>
  </si>
  <si>
    <t>Compare Madrid Protocol vs. Direct National Filing Costs</t>
  </si>
  <si>
    <t>BASE COSTS</t>
  </si>
  <si>
    <t>WIPO Basic Fee:</t>
  </si>
  <si>
    <t>U.S. Home Filing (prerequisite):</t>
  </si>
  <si>
    <t>Madrid Attorney Fee:</t>
  </si>
  <si>
    <t>SELECT COUNTRIES (✓)</t>
  </si>
  <si>
    <t>Country</t>
  </si>
  <si>
    <t>Madrid?</t>
  </si>
  <si>
    <t>Madrid Cost</t>
  </si>
  <si>
    <t>Direct Cost</t>
  </si>
  <si>
    <t>Savings</t>
  </si>
  <si>
    <t>United States</t>
  </si>
  <si>
    <t>No</t>
  </si>
  <si>
    <t>N/A</t>
  </si>
  <si>
    <t>Canada</t>
  </si>
  <si>
    <t>Yes</t>
  </si>
  <si>
    <t>Mexico</t>
  </si>
  <si>
    <t>United Kingdom</t>
  </si>
  <si>
    <t>European Union</t>
  </si>
  <si>
    <t>Germany</t>
  </si>
  <si>
    <t>France</t>
  </si>
  <si>
    <t>Spain</t>
  </si>
  <si>
    <t>Italy</t>
  </si>
  <si>
    <t>Netherlands</t>
  </si>
  <si>
    <t>Switzerland</t>
  </si>
  <si>
    <t>China</t>
  </si>
  <si>
    <t>Japan</t>
  </si>
  <si>
    <t>South Korea</t>
  </si>
  <si>
    <t>Singapore</t>
  </si>
  <si>
    <t>Australia</t>
  </si>
  <si>
    <t>New Zealand</t>
  </si>
  <si>
    <t>India</t>
  </si>
  <si>
    <t>Brazil</t>
  </si>
  <si>
    <t>Argentina</t>
  </si>
  <si>
    <t>Chile</t>
  </si>
  <si>
    <t>Israel</t>
  </si>
  <si>
    <t>UAE</t>
  </si>
  <si>
    <t>Saudi Arabia</t>
  </si>
  <si>
    <t>South Africa</t>
  </si>
  <si>
    <t>Turkey</t>
  </si>
  <si>
    <t>Russia</t>
  </si>
  <si>
    <t>Norway</t>
  </si>
  <si>
    <t>Iceland</t>
  </si>
  <si>
    <t>Vietnam</t>
  </si>
  <si>
    <t>CALCULATED TOTALS</t>
  </si>
  <si>
    <t>Total Countries Selected:</t>
  </si>
  <si>
    <t>MADRID PROTOCOL ROUTE</t>
  </si>
  <si>
    <t>WIPO fees:</t>
  </si>
  <si>
    <t>Attorney fees:</t>
  </si>
  <si>
    <t>U.S. prerequisite:</t>
  </si>
  <si>
    <t>Total Madrid Cost:</t>
  </si>
  <si>
    <t>Cost per country:</t>
  </si>
  <si>
    <t>DIRECT FILING ROUTE</t>
  </si>
  <si>
    <t>Total filing costs:</t>
  </si>
  <si>
    <t>SAVINGS WITH MADRID</t>
  </si>
  <si>
    <t>Amount saved:</t>
  </si>
  <si>
    <t>Percentage saved:</t>
  </si>
  <si>
    <t>RECOMMENDATION:</t>
  </si>
  <si>
    <t>HOW TO USE THIS CALCULATOR</t>
  </si>
  <si>
    <t>This tool helps you compare the REAL costs of protecting your trademark internationally</t>
  </si>
  <si>
    <t>using Madrid Protocol vs. Direct National Filing.</t>
  </si>
  <si>
    <t>HOW TO USE:</t>
  </si>
  <si>
    <t>Step 1: Go to the 'Cost Calculator' tab</t>
  </si>
  <si>
    <t>Step 2: Check the boxes (change FALSE to TRUE) next to countries where you need protection</t>
  </si>
  <si>
    <t xml:space="preserve">  • Select countries where you have revenue today</t>
  </si>
  <si>
    <t xml:space="preserve">  • Select countries you plan to enter in next 12 months</t>
  </si>
  <si>
    <t xml:space="preserve">  • Don't select countries 'just in case' - that wastes money</t>
  </si>
  <si>
    <t>Step 3: Review the auto-calculated costs</t>
  </si>
  <si>
    <t xml:space="preserve">  • Madrid Protocol total cost</t>
  </si>
  <si>
    <t xml:space="preserve">  • Direct Filing total cost</t>
  </si>
  <si>
    <t xml:space="preserve">  • Your savings (or extra cost)</t>
  </si>
  <si>
    <t>Step 4: See the recommendation</t>
  </si>
  <si>
    <t xml:space="preserve">  • The calculator will tell you which route saves money</t>
  </si>
  <si>
    <t>IMPORTANT NOTES:</t>
  </si>
  <si>
    <t>These are ESTIMATES based on typical filing costs as of 2025. Actual costs may vary based on:</t>
  </si>
  <si>
    <t xml:space="preserve">  • Number of trademark classes (this assumes 1 class)</t>
  </si>
  <si>
    <t xml:space="preserve">  • Complexity of your mark</t>
  </si>
  <si>
    <t xml:space="preserve">  • Whether you face office actions</t>
  </si>
  <si>
    <t xml:space="preserve">  • Attorney rates in your region</t>
  </si>
  <si>
    <t xml:space="preserve">  • Currency fluctuations</t>
  </si>
  <si>
    <t>WHAT'S INCLUDED IN THE COSTS:</t>
  </si>
  <si>
    <t>Madrid Protocol costs include:</t>
  </si>
  <si>
    <t xml:space="preserve">  ✓ WIPO basic fee</t>
  </si>
  <si>
    <t xml:space="preserve">  ✓ Per-country supplementary fees</t>
  </si>
  <si>
    <t xml:space="preserve">  ✓ Individual fees for countries that require them</t>
  </si>
  <si>
    <t xml:space="preserve">  ✓ U.S. prerequisite filing</t>
  </si>
  <si>
    <t xml:space="preserve">  ✓ Attorney fees for preparing Madrid application</t>
  </si>
  <si>
    <t>Direct filing costs include:</t>
  </si>
  <si>
    <t xml:space="preserve">  ✓ Government filing fees per country</t>
  </si>
  <si>
    <t xml:space="preserve">  ✓ Attorney fees per country (estimate)</t>
  </si>
  <si>
    <t xml:space="preserve">  ✓ Average translation costs where required</t>
  </si>
  <si>
    <t>WHAT'S NOT INCLUDED:</t>
  </si>
  <si>
    <t xml:space="preserve">  ✗ Office action response costs ($1,500-$3,000 per country if needed)</t>
  </si>
  <si>
    <t xml:space="preserve">  ✗ Multi-class filings (multiply costs if filing in 2+ classes)</t>
  </si>
  <si>
    <t xml:space="preserve">  ✗ Renewal fees (occur 10 years later)</t>
  </si>
  <si>
    <t xml:space="preserve">  ✗ Trademark search costs</t>
  </si>
  <si>
    <t xml:space="preserve">  ✗ Logo design or brand development</t>
  </si>
  <si>
    <t>NEED HELP?</t>
  </si>
  <si>
    <t>Book a free 15-minute trademark strategy call with Cameron Reid:</t>
  </si>
  <si>
    <t>crossborderip.com/contact</t>
  </si>
  <si>
    <t>We'll review your specific situation and help you:</t>
  </si>
  <si>
    <t xml:space="preserve">  • Confirm which countries you actually need</t>
  </si>
  <si>
    <t xml:space="preserve">  • Decide between Madrid and Direct filing</t>
  </si>
  <si>
    <t xml:space="preserve">  • Budget accurately for your expansion</t>
  </si>
  <si>
    <t xml:space="preserve">  • Avoid common filing mistakes</t>
  </si>
  <si>
    <t>COUNTRY DETAILS</t>
  </si>
  <si>
    <t>Madrid Member</t>
  </si>
  <si>
    <t>Avg Processing Time</t>
  </si>
  <si>
    <t>Language</t>
  </si>
  <si>
    <t>Notes</t>
  </si>
  <si>
    <t>8-12 months</t>
  </si>
  <si>
    <t>English</t>
  </si>
  <si>
    <t>Not a Madrid member; must file directly</t>
  </si>
  <si>
    <t>12-18 months</t>
  </si>
  <si>
    <t>English/French</t>
  </si>
  <si>
    <t>Madrid member; accepting applications</t>
  </si>
  <si>
    <t>Chinese</t>
  </si>
  <si>
    <t>Madrid member; requires individual fee</t>
  </si>
  <si>
    <t>4-6 months</t>
  </si>
  <si>
    <t>Any EU language</t>
  </si>
  <si>
    <t>One filing covers 27 countries</t>
  </si>
  <si>
    <t>24-36 months</t>
  </si>
  <si>
    <t>Portuguese</t>
  </si>
  <si>
    <t>NOT a Madrid member; direct filing only</t>
  </si>
  <si>
    <t>6-10 months</t>
  </si>
  <si>
    <t>Japanese</t>
  </si>
  <si>
    <t>3-5 months</t>
  </si>
  <si>
    <t>Separate from EU after Brexit</t>
  </si>
  <si>
    <t>6-8 months</t>
  </si>
  <si>
    <t>Madrid member; straightforward process</t>
  </si>
  <si>
    <t>10-15 months</t>
  </si>
  <si>
    <t>Spanish</t>
  </si>
  <si>
    <t>Madrid member; USMCA trade benefits</t>
  </si>
  <si>
    <t>6-9 months</t>
  </si>
  <si>
    <t>Madrid member; efficient processing</t>
  </si>
  <si>
    <t>MADRID VS DIRECT COMPARISON</t>
  </si>
  <si>
    <t>MADRID PROTOCOL: BEST FOR</t>
  </si>
  <si>
    <t xml:space="preserve">  ✓ 5+ countries that are Madrid members</t>
  </si>
  <si>
    <t xml:space="preserve">  ✓ Consistent brand/products across markets</t>
  </si>
  <si>
    <t xml:space="preserve">  ✓ Budget-conscious expansion</t>
  </si>
  <si>
    <t xml:space="preserve">  ✓ Simplified administration</t>
  </si>
  <si>
    <t xml:space="preserve">  ✓ European or Asian expansion</t>
  </si>
  <si>
    <t>DIRECT FILING: BEST FOR</t>
  </si>
  <si>
    <t xml:space="preserve">  ✓ Non-Madrid countries (Brazil, Argentina, Saudi Arabia)</t>
  </si>
  <si>
    <t xml:space="preserve">  ✓ 1-3 countries total</t>
  </si>
  <si>
    <t xml:space="preserve">  ✓ Need maximum flexibility per market</t>
  </si>
  <si>
    <t xml:space="preserve">  ✓ Weak or pending home trademark</t>
  </si>
  <si>
    <t xml:space="preserve">  ✓ Different products/classes per country</t>
  </si>
  <si>
    <t>HYBRID APPROACH: BEST FOR</t>
  </si>
  <si>
    <t xml:space="preserve">  ✓ Mix of Madrid and non-Madrid countries</t>
  </si>
  <si>
    <t xml:space="preserve">  ✓ Global expansion with regional flexibility</t>
  </si>
  <si>
    <t xml:space="preserve">  ✓ Long-term portfolio building</t>
  </si>
  <si>
    <t xml:space="preserve">  ✓ 10+ countries across multiple regions</t>
  </si>
  <si>
    <t>DECISION FRAMEWORK:</t>
  </si>
  <si>
    <t>1. List all countries you need (today + next 12 months)</t>
  </si>
  <si>
    <t>2. Check which are Madrid members (use Country Details tab)</t>
  </si>
  <si>
    <t>3. Run the cost calculator (Cost Calculator tab)</t>
  </si>
  <si>
    <t>4. If most countries are Madrid members + savings &gt;30% → Use Madrid</t>
  </si>
  <si>
    <t>5. If you need non-Madrid countries → Use Direct or Hybrid</t>
  </si>
  <si>
    <t>6. If &lt;5 countries total → Compare carefully, Direct may be competitive</t>
  </si>
  <si>
    <t>STILL NOT SURE?</t>
  </si>
  <si>
    <t>Book a free consultation: crossborderip.com/contact</t>
  </si>
  <si>
    <t>We'll analyze your specific country list and recommend the most cost-effective strategy.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</si>
</sst>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3" x14ac:knownFonts="1">
    <font>
      <sz val="11"/>
      <color theme="1"/>
      <name val="Calibri"/>
      <family val="2"/>
      <scheme val="minor"/>
    </font>
    <font>
      <b/>
      <sz val="16"/>
      <color rgb="FF1F4E78"/>
      <name val="Calibri"/>
    </font>
    <font>
      <i/>
      <sz val="11"/>
      <name val="Calibri"/>
    </font>
    <font>
      <b/>
      <sz val="11"/>
      <color rgb="FFFFFFFF"/>
      <name val="Calibri"/>
    </font>
    <font>
      <b/>
      <sz val="12"/>
      <color rgb="FFFFFFFF"/>
      <name val="Calibri"/>
    </font>
    <font>
      <b/>
      <sz val="14"/>
      <color rgb="FF1F4E78"/>
      <name val="Calibri"/>
    </font>
    <font>
      <b/>
      <sz val="11"/>
      <name val="Calibri"/>
    </font>
    <font>
      <b/>
      <sz val="12"/>
      <name val="Calibri"/>
    </font>
    <font>
      <b/>
      <sz val="11"/>
      <name val="Calibri"/>
    </font>
    <font>
      <b/>
      <sz val="12"/>
      <color rgb="FF1F4E78"/>
      <name val="Calibri"/>
    </font>
    <font>
      <b/>
      <sz val="12"/>
      <color rgb="FF00B050"/>
      <name val="Calibri"/>
    </font>
    <font>
      <b/>
      <sz val="11"/>
      <color rgb="FF00B050"/>
      <name val="Calibri"/>
    </font>
    <font>
      <b/>
      <sz val="11"/>
      <color rgb="FF1F4E7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1F4E78"/>
        <bgColor rgb="FF1F4E78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7" fillId="4" borderId="0" xfId="0" applyNumberFormat="1" applyFont="1" applyFill="1"/>
    <xf numFmtId="164" fontId="7" fillId="5" borderId="0" xfId="0" applyNumberFormat="1" applyFont="1" applyFill="1"/>
    <xf numFmtId="164" fontId="10" fillId="0" borderId="0" xfId="0" applyNumberFormat="1" applyFont="1"/>
    <xf numFmtId="9" fontId="10" fillId="0" borderId="0" xfId="0" applyNumberFormat="1" applyFont="1"/>
    <xf numFmtId="0" fontId="4" fillId="3" borderId="1" xfId="0" applyFont="1" applyFill="1" applyBorder="1" applyAlignment="1">
      <alignment horizontal="center"/>
    </xf>
    <xf numFmtId="0" fontId="12" fillId="0" borderId="0" xfId="0" applyFont="1"/>
    <xf numFmtId="0" fontId="3" fillId="2" borderId="0" xfId="0" applyFont="1" applyFill="1"/>
    <xf numFmtId="0" fontId="0" fillId="0" borderId="0" xfId="0"/>
    <xf numFmtId="0" fontId="2" fillId="0" borderId="0" xfId="0" applyFont="1"/>
    <xf numFmtId="0" fontId="5" fillId="0" borderId="0" xfId="0" applyFont="1"/>
    <xf numFmtId="0" fontId="9" fillId="0" borderId="0" xfId="0" applyFont="1"/>
    <xf numFmtId="0" fontId="1" fillId="0" borderId="0" xfId="0" applyFont="1"/>
    <xf numFmtId="0" fontId="3" fillId="4" borderId="0" xfId="0" applyFont="1" applyFill="1"/>
    <xf numFmtId="0" fontId="11" fillId="0" borderId="0" xfId="0" applyFont="1"/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workbookViewId="0">
      <selection activeCell="A10" sqref="A10"/>
    </sheetView>
  </sheetViews>
  <sheetFormatPr defaultRowHeight="15" x14ac:dyDescent="0.25"/>
  <cols>
    <col min="1" max="1" width="15" customWidth="1"/>
    <col min="2" max="2" width="20" customWidth="1"/>
    <col min="3" max="3" width="10" customWidth="1"/>
    <col min="4" max="6" width="12" customWidth="1"/>
  </cols>
  <sheetData>
    <row r="1" spans="1:6" ht="21" x14ac:dyDescent="0.35">
      <c r="A1" s="21" t="s">
        <v>0</v>
      </c>
      <c r="B1" s="17"/>
      <c r="C1" s="17"/>
      <c r="D1" s="17"/>
      <c r="E1" s="17"/>
      <c r="F1" s="17"/>
    </row>
    <row r="2" spans="1:6" x14ac:dyDescent="0.25">
      <c r="A2" s="18" t="s">
        <v>1</v>
      </c>
      <c r="B2" s="17"/>
      <c r="C2" s="17"/>
      <c r="D2" s="17"/>
      <c r="E2" s="17"/>
      <c r="F2" s="17"/>
    </row>
    <row r="4" spans="1:6" x14ac:dyDescent="0.25">
      <c r="A4" s="16" t="s">
        <v>2</v>
      </c>
      <c r="B4" s="17"/>
    </row>
    <row r="5" spans="1:6" x14ac:dyDescent="0.25">
      <c r="A5" t="s">
        <v>3</v>
      </c>
      <c r="B5" s="1">
        <v>750</v>
      </c>
    </row>
    <row r="6" spans="1:6" x14ac:dyDescent="0.25">
      <c r="A6" t="s">
        <v>4</v>
      </c>
      <c r="B6" s="1">
        <v>350</v>
      </c>
    </row>
    <row r="7" spans="1:6" x14ac:dyDescent="0.25">
      <c r="A7" t="s">
        <v>5</v>
      </c>
      <c r="B7" s="1">
        <v>2500</v>
      </c>
    </row>
    <row r="9" spans="1:6" ht="15.75" x14ac:dyDescent="0.25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</row>
    <row r="10" spans="1:6" x14ac:dyDescent="0.25">
      <c r="A10" s="3" t="b">
        <v>0</v>
      </c>
      <c r="B10" s="4" t="s">
        <v>12</v>
      </c>
      <c r="C10" s="3" t="s">
        <v>13</v>
      </c>
      <c r="D10" s="3" t="s">
        <v>14</v>
      </c>
      <c r="E10" s="5">
        <v>1500</v>
      </c>
      <c r="F10" s="3" t="s">
        <v>14</v>
      </c>
    </row>
    <row r="11" spans="1:6" x14ac:dyDescent="0.25">
      <c r="A11" s="3" t="b">
        <v>0</v>
      </c>
      <c r="B11" s="4" t="s">
        <v>15</v>
      </c>
      <c r="C11" s="3" t="s">
        <v>16</v>
      </c>
      <c r="D11" s="5">
        <v>100</v>
      </c>
      <c r="E11" s="5">
        <v>1800</v>
      </c>
      <c r="F11" s="5">
        <f t="shared" ref="F11:F27" si="0">IF(A11=TRUE,E11-D11,0)</f>
        <v>0</v>
      </c>
    </row>
    <row r="12" spans="1:6" x14ac:dyDescent="0.25">
      <c r="A12" s="3" t="b">
        <v>0</v>
      </c>
      <c r="B12" s="4" t="s">
        <v>17</v>
      </c>
      <c r="C12" s="3" t="s">
        <v>16</v>
      </c>
      <c r="D12" s="5">
        <v>100</v>
      </c>
      <c r="E12" s="5">
        <v>1600</v>
      </c>
      <c r="F12" s="5">
        <f t="shared" si="0"/>
        <v>0</v>
      </c>
    </row>
    <row r="13" spans="1:6" x14ac:dyDescent="0.25">
      <c r="A13" s="3" t="b">
        <v>0</v>
      </c>
      <c r="B13" s="4" t="s">
        <v>18</v>
      </c>
      <c r="C13" s="3" t="s">
        <v>16</v>
      </c>
      <c r="D13" s="5">
        <v>100</v>
      </c>
      <c r="E13" s="5">
        <v>1900</v>
      </c>
      <c r="F13" s="5">
        <f t="shared" si="0"/>
        <v>0</v>
      </c>
    </row>
    <row r="14" spans="1:6" x14ac:dyDescent="0.25">
      <c r="A14" s="3" t="b">
        <v>0</v>
      </c>
      <c r="B14" s="4" t="s">
        <v>19</v>
      </c>
      <c r="C14" s="3" t="s">
        <v>16</v>
      </c>
      <c r="D14" s="5">
        <v>200</v>
      </c>
      <c r="E14" s="5">
        <v>2400</v>
      </c>
      <c r="F14" s="5">
        <f t="shared" si="0"/>
        <v>0</v>
      </c>
    </row>
    <row r="15" spans="1:6" x14ac:dyDescent="0.25">
      <c r="A15" s="3" t="b">
        <v>0</v>
      </c>
      <c r="B15" s="4" t="s">
        <v>20</v>
      </c>
      <c r="C15" s="3" t="s">
        <v>16</v>
      </c>
      <c r="D15" s="5">
        <v>100</v>
      </c>
      <c r="E15" s="5">
        <v>2400</v>
      </c>
      <c r="F15" s="5">
        <f t="shared" si="0"/>
        <v>0</v>
      </c>
    </row>
    <row r="16" spans="1:6" x14ac:dyDescent="0.25">
      <c r="A16" s="3" t="b">
        <v>0</v>
      </c>
      <c r="B16" s="4" t="s">
        <v>21</v>
      </c>
      <c r="C16" s="3" t="s">
        <v>16</v>
      </c>
      <c r="D16" s="5">
        <v>100</v>
      </c>
      <c r="E16" s="5">
        <v>2200</v>
      </c>
      <c r="F16" s="5">
        <f t="shared" si="0"/>
        <v>0</v>
      </c>
    </row>
    <row r="17" spans="1:6" x14ac:dyDescent="0.25">
      <c r="A17" s="3" t="b">
        <v>0</v>
      </c>
      <c r="B17" s="4" t="s">
        <v>22</v>
      </c>
      <c r="C17" s="3" t="s">
        <v>16</v>
      </c>
      <c r="D17" s="5">
        <v>100</v>
      </c>
      <c r="E17" s="5">
        <v>2000</v>
      </c>
      <c r="F17" s="5">
        <f t="shared" si="0"/>
        <v>0</v>
      </c>
    </row>
    <row r="18" spans="1:6" x14ac:dyDescent="0.25">
      <c r="A18" s="3" t="b">
        <v>0</v>
      </c>
      <c r="B18" s="4" t="s">
        <v>23</v>
      </c>
      <c r="C18" s="3" t="s">
        <v>16</v>
      </c>
      <c r="D18" s="5">
        <v>100</v>
      </c>
      <c r="E18" s="5">
        <v>2100</v>
      </c>
      <c r="F18" s="5">
        <f t="shared" si="0"/>
        <v>0</v>
      </c>
    </row>
    <row r="19" spans="1:6" x14ac:dyDescent="0.25">
      <c r="A19" s="3" t="b">
        <v>0</v>
      </c>
      <c r="B19" s="4" t="s">
        <v>24</v>
      </c>
      <c r="C19" s="3" t="s">
        <v>16</v>
      </c>
      <c r="D19" s="5">
        <v>100</v>
      </c>
      <c r="E19" s="5">
        <v>2200</v>
      </c>
      <c r="F19" s="5">
        <f t="shared" si="0"/>
        <v>0</v>
      </c>
    </row>
    <row r="20" spans="1:6" x14ac:dyDescent="0.25">
      <c r="A20" s="3" t="b">
        <v>0</v>
      </c>
      <c r="B20" s="4" t="s">
        <v>25</v>
      </c>
      <c r="C20" s="3" t="s">
        <v>16</v>
      </c>
      <c r="D20" s="5">
        <v>100</v>
      </c>
      <c r="E20" s="5">
        <v>2500</v>
      </c>
      <c r="F20" s="5">
        <f t="shared" si="0"/>
        <v>0</v>
      </c>
    </row>
    <row r="21" spans="1:6" x14ac:dyDescent="0.25">
      <c r="A21" s="3" t="b">
        <v>0</v>
      </c>
      <c r="B21" s="4" t="s">
        <v>26</v>
      </c>
      <c r="C21" s="3" t="s">
        <v>16</v>
      </c>
      <c r="D21" s="5">
        <v>350</v>
      </c>
      <c r="E21" s="5">
        <v>3200</v>
      </c>
      <c r="F21" s="5">
        <f t="shared" si="0"/>
        <v>0</v>
      </c>
    </row>
    <row r="22" spans="1:6" x14ac:dyDescent="0.25">
      <c r="A22" s="3" t="b">
        <v>0</v>
      </c>
      <c r="B22" s="4" t="s">
        <v>27</v>
      </c>
      <c r="C22" s="3" t="s">
        <v>16</v>
      </c>
      <c r="D22" s="5">
        <v>300</v>
      </c>
      <c r="E22" s="5">
        <v>2800</v>
      </c>
      <c r="F22" s="5">
        <f t="shared" si="0"/>
        <v>0</v>
      </c>
    </row>
    <row r="23" spans="1:6" x14ac:dyDescent="0.25">
      <c r="A23" s="3" t="b">
        <v>0</v>
      </c>
      <c r="B23" s="4" t="s">
        <v>28</v>
      </c>
      <c r="C23" s="3" t="s">
        <v>16</v>
      </c>
      <c r="D23" s="5">
        <v>150</v>
      </c>
      <c r="E23" s="5">
        <v>2400</v>
      </c>
      <c r="F23" s="5">
        <f t="shared" si="0"/>
        <v>0</v>
      </c>
    </row>
    <row r="24" spans="1:6" x14ac:dyDescent="0.25">
      <c r="A24" s="3" t="b">
        <v>0</v>
      </c>
      <c r="B24" s="4" t="s">
        <v>29</v>
      </c>
      <c r="C24" s="3" t="s">
        <v>16</v>
      </c>
      <c r="D24" s="5">
        <v>100</v>
      </c>
      <c r="E24" s="5">
        <v>2200</v>
      </c>
      <c r="F24" s="5">
        <f t="shared" si="0"/>
        <v>0</v>
      </c>
    </row>
    <row r="25" spans="1:6" x14ac:dyDescent="0.25">
      <c r="A25" s="3" t="b">
        <v>0</v>
      </c>
      <c r="B25" s="4" t="s">
        <v>30</v>
      </c>
      <c r="C25" s="3" t="s">
        <v>16</v>
      </c>
      <c r="D25" s="5">
        <v>100</v>
      </c>
      <c r="E25" s="5">
        <v>2200</v>
      </c>
      <c r="F25" s="5">
        <f t="shared" si="0"/>
        <v>0</v>
      </c>
    </row>
    <row r="26" spans="1:6" x14ac:dyDescent="0.25">
      <c r="A26" s="3" t="b">
        <v>0</v>
      </c>
      <c r="B26" s="4" t="s">
        <v>31</v>
      </c>
      <c r="C26" s="3" t="s">
        <v>16</v>
      </c>
      <c r="D26" s="5">
        <v>100</v>
      </c>
      <c r="E26" s="5">
        <v>2100</v>
      </c>
      <c r="F26" s="5">
        <f t="shared" si="0"/>
        <v>0</v>
      </c>
    </row>
    <row r="27" spans="1:6" x14ac:dyDescent="0.25">
      <c r="A27" s="3" t="b">
        <v>0</v>
      </c>
      <c r="B27" s="4" t="s">
        <v>32</v>
      </c>
      <c r="C27" s="3" t="s">
        <v>16</v>
      </c>
      <c r="D27" s="5">
        <v>100</v>
      </c>
      <c r="E27" s="5">
        <v>1800</v>
      </c>
      <c r="F27" s="5">
        <f t="shared" si="0"/>
        <v>0</v>
      </c>
    </row>
    <row r="28" spans="1:6" x14ac:dyDescent="0.25">
      <c r="A28" s="3" t="b">
        <v>0</v>
      </c>
      <c r="B28" s="4" t="s">
        <v>33</v>
      </c>
      <c r="C28" s="3" t="s">
        <v>13</v>
      </c>
      <c r="D28" s="3" t="s">
        <v>14</v>
      </c>
      <c r="E28" s="5">
        <v>2800</v>
      </c>
      <c r="F28" s="3" t="s">
        <v>14</v>
      </c>
    </row>
    <row r="29" spans="1:6" x14ac:dyDescent="0.25">
      <c r="A29" s="3" t="b">
        <v>0</v>
      </c>
      <c r="B29" s="4" t="s">
        <v>34</v>
      </c>
      <c r="C29" s="3" t="s">
        <v>13</v>
      </c>
      <c r="D29" s="3" t="s">
        <v>14</v>
      </c>
      <c r="E29" s="5">
        <v>2400</v>
      </c>
      <c r="F29" s="3" t="s">
        <v>14</v>
      </c>
    </row>
    <row r="30" spans="1:6" x14ac:dyDescent="0.25">
      <c r="A30" s="3" t="b">
        <v>0</v>
      </c>
      <c r="B30" s="4" t="s">
        <v>35</v>
      </c>
      <c r="C30" s="3" t="s">
        <v>13</v>
      </c>
      <c r="D30" s="3" t="s">
        <v>14</v>
      </c>
      <c r="E30" s="5">
        <v>2200</v>
      </c>
      <c r="F30" s="3" t="s">
        <v>14</v>
      </c>
    </row>
    <row r="31" spans="1:6" x14ac:dyDescent="0.25">
      <c r="A31" s="3" t="b">
        <v>0</v>
      </c>
      <c r="B31" s="4" t="s">
        <v>36</v>
      </c>
      <c r="C31" s="3" t="s">
        <v>16</v>
      </c>
      <c r="D31" s="5">
        <v>100</v>
      </c>
      <c r="E31" s="5">
        <v>2300</v>
      </c>
      <c r="F31" s="5">
        <f>IF(A31=TRUE,E31-D31,0)</f>
        <v>0</v>
      </c>
    </row>
    <row r="32" spans="1:6" x14ac:dyDescent="0.25">
      <c r="A32" s="3" t="b">
        <v>0</v>
      </c>
      <c r="B32" s="4" t="s">
        <v>37</v>
      </c>
      <c r="C32" s="3" t="s">
        <v>16</v>
      </c>
      <c r="D32" s="5">
        <v>200</v>
      </c>
      <c r="E32" s="5">
        <v>2600</v>
      </c>
      <c r="F32" s="5">
        <f>IF(A32=TRUE,E32-D32,0)</f>
        <v>0</v>
      </c>
    </row>
    <row r="33" spans="1:6" x14ac:dyDescent="0.25">
      <c r="A33" s="3" t="b">
        <v>0</v>
      </c>
      <c r="B33" s="4" t="s">
        <v>38</v>
      </c>
      <c r="C33" s="3" t="s">
        <v>13</v>
      </c>
      <c r="D33" s="3" t="s">
        <v>14</v>
      </c>
      <c r="E33" s="5">
        <v>2500</v>
      </c>
      <c r="F33" s="3" t="s">
        <v>14</v>
      </c>
    </row>
    <row r="34" spans="1:6" x14ac:dyDescent="0.25">
      <c r="A34" s="3" t="b">
        <v>0</v>
      </c>
      <c r="B34" s="4" t="s">
        <v>39</v>
      </c>
      <c r="C34" s="3" t="s">
        <v>16</v>
      </c>
      <c r="D34" s="5">
        <v>100</v>
      </c>
      <c r="E34" s="5">
        <v>2000</v>
      </c>
      <c r="F34" s="5">
        <f t="shared" ref="F34:F39" si="1">IF(A34=TRUE,E34-D34,0)</f>
        <v>0</v>
      </c>
    </row>
    <row r="35" spans="1:6" x14ac:dyDescent="0.25">
      <c r="A35" s="3" t="b">
        <v>0</v>
      </c>
      <c r="B35" s="4" t="s">
        <v>40</v>
      </c>
      <c r="C35" s="3" t="s">
        <v>16</v>
      </c>
      <c r="D35" s="5">
        <v>100</v>
      </c>
      <c r="E35" s="5">
        <v>1900</v>
      </c>
      <c r="F35" s="5">
        <f t="shared" si="1"/>
        <v>0</v>
      </c>
    </row>
    <row r="36" spans="1:6" x14ac:dyDescent="0.25">
      <c r="A36" s="3" t="b">
        <v>0</v>
      </c>
      <c r="B36" s="4" t="s">
        <v>41</v>
      </c>
      <c r="C36" s="3" t="s">
        <v>16</v>
      </c>
      <c r="D36" s="5">
        <v>100</v>
      </c>
      <c r="E36" s="5">
        <v>2200</v>
      </c>
      <c r="F36" s="5">
        <f t="shared" si="1"/>
        <v>0</v>
      </c>
    </row>
    <row r="37" spans="1:6" x14ac:dyDescent="0.25">
      <c r="A37" s="3" t="b">
        <v>0</v>
      </c>
      <c r="B37" s="4" t="s">
        <v>42</v>
      </c>
      <c r="C37" s="3" t="s">
        <v>16</v>
      </c>
      <c r="D37" s="5">
        <v>100</v>
      </c>
      <c r="E37" s="5">
        <v>2400</v>
      </c>
      <c r="F37" s="5">
        <f t="shared" si="1"/>
        <v>0</v>
      </c>
    </row>
    <row r="38" spans="1:6" x14ac:dyDescent="0.25">
      <c r="A38" s="3" t="b">
        <v>0</v>
      </c>
      <c r="B38" s="4" t="s">
        <v>43</v>
      </c>
      <c r="C38" s="3" t="s">
        <v>16</v>
      </c>
      <c r="D38" s="5">
        <v>100</v>
      </c>
      <c r="E38" s="5">
        <v>2300</v>
      </c>
      <c r="F38" s="5">
        <f t="shared" si="1"/>
        <v>0</v>
      </c>
    </row>
    <row r="39" spans="1:6" x14ac:dyDescent="0.25">
      <c r="A39" s="3" t="b">
        <v>0</v>
      </c>
      <c r="B39" s="4" t="s">
        <v>44</v>
      </c>
      <c r="C39" s="3" t="s">
        <v>16</v>
      </c>
      <c r="D39" s="5">
        <v>100</v>
      </c>
      <c r="E39" s="5">
        <v>1700</v>
      </c>
      <c r="F39" s="5">
        <f t="shared" si="1"/>
        <v>0</v>
      </c>
    </row>
    <row r="42" spans="1:6" ht="18.75" x14ac:dyDescent="0.3">
      <c r="A42" s="19" t="s">
        <v>45</v>
      </c>
      <c r="B42" s="17"/>
      <c r="C42" s="17"/>
      <c r="D42" s="17"/>
      <c r="E42" s="17"/>
      <c r="F42" s="17"/>
    </row>
    <row r="44" spans="1:6" ht="15.75" x14ac:dyDescent="0.25">
      <c r="A44" s="7" t="s">
        <v>46</v>
      </c>
      <c r="B44" s="8">
        <f>COUNTIF(A10:A39,TRUE)</f>
        <v>0</v>
      </c>
    </row>
    <row r="46" spans="1:6" x14ac:dyDescent="0.25">
      <c r="A46" s="22" t="s">
        <v>47</v>
      </c>
      <c r="B46" s="17"/>
    </row>
    <row r="47" spans="1:6" x14ac:dyDescent="0.25">
      <c r="A47" t="s">
        <v>48</v>
      </c>
      <c r="B47" s="1">
        <f>$B$5+SUMIF(A10:A39,TRUE,D10:D39)</f>
        <v>750</v>
      </c>
    </row>
    <row r="48" spans="1:6" x14ac:dyDescent="0.25">
      <c r="A48" t="s">
        <v>49</v>
      </c>
      <c r="B48" s="1">
        <f>$B$7</f>
        <v>2500</v>
      </c>
    </row>
    <row r="49" spans="1:6" x14ac:dyDescent="0.25">
      <c r="A49" t="s">
        <v>50</v>
      </c>
      <c r="B49" s="1">
        <f>$B$6</f>
        <v>350</v>
      </c>
    </row>
    <row r="50" spans="1:6" ht="15.75" x14ac:dyDescent="0.25">
      <c r="A50" s="9" t="s">
        <v>51</v>
      </c>
      <c r="B50" s="10">
        <f>B47+B48+B49</f>
        <v>3600</v>
      </c>
    </row>
    <row r="51" spans="1:6" x14ac:dyDescent="0.25">
      <c r="A51" t="s">
        <v>52</v>
      </c>
      <c r="B51" s="1">
        <f>IF(B46&gt;0,B50/B46,0)</f>
        <v>0</v>
      </c>
    </row>
    <row r="53" spans="1:6" x14ac:dyDescent="0.25">
      <c r="A53" s="24" t="s">
        <v>53</v>
      </c>
      <c r="B53" s="17"/>
    </row>
    <row r="54" spans="1:6" ht="15.75" x14ac:dyDescent="0.25">
      <c r="A54" t="s">
        <v>54</v>
      </c>
      <c r="B54" s="11">
        <f>SUMIF(A10:A39,TRUE,E10:E39)</f>
        <v>0</v>
      </c>
    </row>
    <row r="55" spans="1:6" x14ac:dyDescent="0.25">
      <c r="A55" t="s">
        <v>52</v>
      </c>
      <c r="B55" s="1">
        <f>IF(B47&gt;0,B54/B47,0)</f>
        <v>0</v>
      </c>
    </row>
    <row r="57" spans="1:6" ht="15.75" x14ac:dyDescent="0.25">
      <c r="A57" s="20" t="s">
        <v>55</v>
      </c>
      <c r="B57" s="17"/>
    </row>
    <row r="58" spans="1:6" ht="15.75" x14ac:dyDescent="0.25">
      <c r="A58" t="s">
        <v>56</v>
      </c>
      <c r="B58" s="12">
        <f>B54-B50</f>
        <v>-3600</v>
      </c>
    </row>
    <row r="59" spans="1:6" ht="15.75" x14ac:dyDescent="0.25">
      <c r="A59" t="s">
        <v>57</v>
      </c>
      <c r="B59" s="13">
        <f>IF(B54&gt;0,(B54-B50)/B54,0)</f>
        <v>0</v>
      </c>
    </row>
    <row r="61" spans="1:6" x14ac:dyDescent="0.25">
      <c r="A61" s="7" t="s">
        <v>58</v>
      </c>
      <c r="B61" s="23" t="str">
        <f>IF(B59&gt;0,"Madrid Protocol saves you "&amp;TEXT(B59,"$#,##0")&amp;" ("&amp;TEXT(B60,"0%")&amp;")","Direct filing recommended")</f>
        <v>Direct filing recommended</v>
      </c>
      <c r="C61" s="17"/>
      <c r="D61" s="17"/>
      <c r="E61" s="17"/>
      <c r="F61" s="17"/>
    </row>
  </sheetData>
  <mergeCells count="8">
    <mergeCell ref="B61:F61"/>
    <mergeCell ref="A53:B53"/>
    <mergeCell ref="A4:B4"/>
    <mergeCell ref="A2:F2"/>
    <mergeCell ref="A42:F42"/>
    <mergeCell ref="A57:B57"/>
    <mergeCell ref="A1:F1"/>
    <mergeCell ref="A46:B4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3"/>
  <sheetViews>
    <sheetView workbookViewId="0"/>
  </sheetViews>
  <sheetFormatPr defaultRowHeight="15" x14ac:dyDescent="0.25"/>
  <cols>
    <col min="1" max="1" width="100" customWidth="1"/>
  </cols>
  <sheetData>
    <row r="1" spans="1:1" ht="18.75" x14ac:dyDescent="0.3">
      <c r="A1" s="6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6" spans="1:1" x14ac:dyDescent="0.25">
      <c r="A6" t="s">
        <v>62</v>
      </c>
    </row>
    <row r="8" spans="1:1" x14ac:dyDescent="0.25">
      <c r="A8" s="7" t="s">
        <v>63</v>
      </c>
    </row>
    <row r="10" spans="1:1" x14ac:dyDescent="0.25">
      <c r="A10" s="7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5" spans="1:1" x14ac:dyDescent="0.25">
      <c r="A15" s="7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20" spans="1:1" x14ac:dyDescent="0.25">
      <c r="A20" s="7" t="s">
        <v>72</v>
      </c>
    </row>
    <row r="21" spans="1:1" x14ac:dyDescent="0.25">
      <c r="A21" t="s">
        <v>73</v>
      </c>
    </row>
    <row r="23" spans="1:1" x14ac:dyDescent="0.25">
      <c r="A23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2" spans="1:1" x14ac:dyDescent="0.25">
      <c r="A32" s="7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  <row r="38" spans="1:1" x14ac:dyDescent="0.25">
      <c r="A38" t="s">
        <v>86</v>
      </c>
    </row>
    <row r="39" spans="1:1" x14ac:dyDescent="0.25">
      <c r="A39" t="s">
        <v>87</v>
      </c>
    </row>
    <row r="41" spans="1:1" x14ac:dyDescent="0.25">
      <c r="A41" t="s">
        <v>88</v>
      </c>
    </row>
    <row r="42" spans="1:1" x14ac:dyDescent="0.25">
      <c r="A42" t="s">
        <v>89</v>
      </c>
    </row>
    <row r="43" spans="1:1" x14ac:dyDescent="0.25">
      <c r="A43" t="s">
        <v>90</v>
      </c>
    </row>
    <row r="44" spans="1:1" x14ac:dyDescent="0.25">
      <c r="A44" t="s">
        <v>91</v>
      </c>
    </row>
    <row r="46" spans="1:1" x14ac:dyDescent="0.25">
      <c r="A46" s="7" t="s">
        <v>92</v>
      </c>
    </row>
    <row r="48" spans="1:1" x14ac:dyDescent="0.25">
      <c r="A48" t="s">
        <v>93</v>
      </c>
    </row>
    <row r="49" spans="1:1" x14ac:dyDescent="0.25">
      <c r="A49" t="s">
        <v>94</v>
      </c>
    </row>
    <row r="50" spans="1:1" x14ac:dyDescent="0.25">
      <c r="A50" t="s">
        <v>95</v>
      </c>
    </row>
    <row r="51" spans="1:1" x14ac:dyDescent="0.25">
      <c r="A51" t="s">
        <v>96</v>
      </c>
    </row>
    <row r="52" spans="1:1" x14ac:dyDescent="0.25">
      <c r="A52" t="s">
        <v>97</v>
      </c>
    </row>
    <row r="54" spans="1:1" x14ac:dyDescent="0.25">
      <c r="A54" t="s">
        <v>98</v>
      </c>
    </row>
    <row r="56" spans="1:1" x14ac:dyDescent="0.25">
      <c r="A56" t="s">
        <v>99</v>
      </c>
    </row>
    <row r="57" spans="1:1" x14ac:dyDescent="0.25">
      <c r="A57" t="s">
        <v>100</v>
      </c>
    </row>
    <row r="59" spans="1:1" x14ac:dyDescent="0.25">
      <c r="A59" t="s">
        <v>101</v>
      </c>
    </row>
    <row r="60" spans="1:1" x14ac:dyDescent="0.25">
      <c r="A60" t="s">
        <v>102</v>
      </c>
    </row>
    <row r="61" spans="1:1" x14ac:dyDescent="0.25">
      <c r="A61" t="s">
        <v>103</v>
      </c>
    </row>
    <row r="62" spans="1:1" x14ac:dyDescent="0.25">
      <c r="A62" t="s">
        <v>104</v>
      </c>
    </row>
    <row r="63" spans="1:1" x14ac:dyDescent="0.25">
      <c r="A63" t="s">
        <v>105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/>
  </sheetViews>
  <sheetFormatPr defaultRowHeight="15" x14ac:dyDescent="0.25"/>
  <cols>
    <col min="1" max="1" width="20" customWidth="1"/>
    <col min="2" max="2" width="15" customWidth="1"/>
    <col min="3" max="3" width="20" customWidth="1"/>
    <col min="4" max="4" width="15" customWidth="1"/>
    <col min="5" max="5" width="50" customWidth="1"/>
  </cols>
  <sheetData>
    <row r="1" spans="1:5" ht="18.75" x14ac:dyDescent="0.3">
      <c r="A1" s="6" t="s">
        <v>106</v>
      </c>
    </row>
    <row r="3" spans="1:5" ht="15.75" x14ac:dyDescent="0.25">
      <c r="A3" s="14" t="s">
        <v>7</v>
      </c>
      <c r="B3" s="14" t="s">
        <v>107</v>
      </c>
      <c r="C3" s="14" t="s">
        <v>108</v>
      </c>
      <c r="D3" s="14" t="s">
        <v>109</v>
      </c>
      <c r="E3" s="14" t="s">
        <v>110</v>
      </c>
    </row>
    <row r="4" spans="1:5" x14ac:dyDescent="0.25">
      <c r="A4" s="4" t="s">
        <v>12</v>
      </c>
      <c r="B4" s="3" t="s">
        <v>13</v>
      </c>
      <c r="C4" s="4" t="s">
        <v>111</v>
      </c>
      <c r="D4" s="4" t="s">
        <v>112</v>
      </c>
      <c r="E4" s="4" t="s">
        <v>113</v>
      </c>
    </row>
    <row r="5" spans="1:5" x14ac:dyDescent="0.25">
      <c r="A5" s="4" t="s">
        <v>15</v>
      </c>
      <c r="B5" s="3" t="s">
        <v>16</v>
      </c>
      <c r="C5" s="4" t="s">
        <v>114</v>
      </c>
      <c r="D5" s="4" t="s">
        <v>115</v>
      </c>
      <c r="E5" s="4" t="s">
        <v>116</v>
      </c>
    </row>
    <row r="6" spans="1:5" x14ac:dyDescent="0.25">
      <c r="A6" s="4" t="s">
        <v>26</v>
      </c>
      <c r="B6" s="3" t="s">
        <v>16</v>
      </c>
      <c r="C6" s="4" t="s">
        <v>114</v>
      </c>
      <c r="D6" s="4" t="s">
        <v>117</v>
      </c>
      <c r="E6" s="4" t="s">
        <v>118</v>
      </c>
    </row>
    <row r="7" spans="1:5" x14ac:dyDescent="0.25">
      <c r="A7" s="4" t="s">
        <v>19</v>
      </c>
      <c r="B7" s="3" t="s">
        <v>16</v>
      </c>
      <c r="C7" s="4" t="s">
        <v>119</v>
      </c>
      <c r="D7" s="4" t="s">
        <v>120</v>
      </c>
      <c r="E7" s="4" t="s">
        <v>121</v>
      </c>
    </row>
    <row r="8" spans="1:5" x14ac:dyDescent="0.25">
      <c r="A8" s="4" t="s">
        <v>33</v>
      </c>
      <c r="B8" s="3" t="s">
        <v>13</v>
      </c>
      <c r="C8" s="4" t="s">
        <v>122</v>
      </c>
      <c r="D8" s="4" t="s">
        <v>123</v>
      </c>
      <c r="E8" s="4" t="s">
        <v>124</v>
      </c>
    </row>
    <row r="9" spans="1:5" x14ac:dyDescent="0.25">
      <c r="A9" s="4" t="s">
        <v>27</v>
      </c>
      <c r="B9" s="3" t="s">
        <v>16</v>
      </c>
      <c r="C9" s="4" t="s">
        <v>125</v>
      </c>
      <c r="D9" s="4" t="s">
        <v>126</v>
      </c>
      <c r="E9" s="4" t="s">
        <v>118</v>
      </c>
    </row>
    <row r="10" spans="1:5" x14ac:dyDescent="0.25">
      <c r="A10" s="4" t="s">
        <v>18</v>
      </c>
      <c r="B10" s="3" t="s">
        <v>16</v>
      </c>
      <c r="C10" s="4" t="s">
        <v>127</v>
      </c>
      <c r="D10" s="4" t="s">
        <v>112</v>
      </c>
      <c r="E10" s="4" t="s">
        <v>128</v>
      </c>
    </row>
    <row r="11" spans="1:5" x14ac:dyDescent="0.25">
      <c r="A11" s="4" t="s">
        <v>30</v>
      </c>
      <c r="B11" s="3" t="s">
        <v>16</v>
      </c>
      <c r="C11" s="4" t="s">
        <v>129</v>
      </c>
      <c r="D11" s="4" t="s">
        <v>112</v>
      </c>
      <c r="E11" s="4" t="s">
        <v>130</v>
      </c>
    </row>
    <row r="12" spans="1:5" x14ac:dyDescent="0.25">
      <c r="A12" s="4" t="s">
        <v>17</v>
      </c>
      <c r="B12" s="3" t="s">
        <v>16</v>
      </c>
      <c r="C12" s="4" t="s">
        <v>131</v>
      </c>
      <c r="D12" s="4" t="s">
        <v>132</v>
      </c>
      <c r="E12" s="4" t="s">
        <v>133</v>
      </c>
    </row>
    <row r="13" spans="1:5" x14ac:dyDescent="0.25">
      <c r="A13" s="4" t="s">
        <v>29</v>
      </c>
      <c r="B13" s="3" t="s">
        <v>16</v>
      </c>
      <c r="C13" s="4" t="s">
        <v>134</v>
      </c>
      <c r="D13" s="4" t="s">
        <v>112</v>
      </c>
      <c r="E13" s="4" t="s">
        <v>135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9"/>
  <sheetViews>
    <sheetView tabSelected="1" workbookViewId="0"/>
  </sheetViews>
  <sheetFormatPr defaultRowHeight="15" x14ac:dyDescent="0.25"/>
  <cols>
    <col min="1" max="1" width="80" customWidth="1"/>
  </cols>
  <sheetData>
    <row r="1" spans="1:1" ht="18.75" x14ac:dyDescent="0.3">
      <c r="A1" s="6" t="s">
        <v>136</v>
      </c>
    </row>
    <row r="3" spans="1:1" x14ac:dyDescent="0.25">
      <c r="A3" s="15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1" spans="1:1" x14ac:dyDescent="0.25">
      <c r="A11" s="15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9" spans="1:1" x14ac:dyDescent="0.25">
      <c r="A19" s="15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6" spans="1:1" x14ac:dyDescent="0.25">
      <c r="A26" s="15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5" spans="1:1" x14ac:dyDescent="0.25">
      <c r="A35" t="s">
        <v>161</v>
      </c>
    </row>
    <row r="37" spans="1:1" x14ac:dyDescent="0.25">
      <c r="A37" t="s">
        <v>162</v>
      </c>
    </row>
    <row r="39" spans="1:1" x14ac:dyDescent="0.25">
      <c r="A39" t="s">
        <v>163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Calculator</vt:lpstr>
      <vt:lpstr>Instructions</vt:lpstr>
      <vt:lpstr>Country Details</vt:lpstr>
      <vt:lpstr>Madrid vs Direct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Patel, Tayan</cp:lastModifiedBy>
  <dcterms:created xsi:type="dcterms:W3CDTF">2026-01-26T03:55:30Z</dcterms:created>
  <dcterms:modified xsi:type="dcterms:W3CDTF">2026-02-08T20:19:23Z</dcterms:modified>
</cp:coreProperties>
</file>